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NVVPZ\"/>
    </mc:Choice>
  </mc:AlternateContent>
  <xr:revisionPtr revIDLastSave="0" documentId="13_ncr:1_{BAF84FE1-ECE7-4D08-A1BB-A86DBDF3023C}" xr6:coauthVersionLast="47" xr6:coauthVersionMax="47" xr10:uidLastSave="{00000000-0000-0000-0000-000000000000}"/>
  <bookViews>
    <workbookView xWindow="-103" yWindow="-103" windowWidth="24892" windowHeight="13372" activeTab="2" xr2:uid="{A47D5FF0-AA12-401D-B1AD-2BEEFC02728F}"/>
  </bookViews>
  <sheets>
    <sheet name="Invoer" sheetId="1" r:id="rId1"/>
    <sheet name="Berekening" sheetId="2" r:id="rId2"/>
    <sheet name="Seizoenen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" i="3" l="1"/>
  <c r="B15" i="3"/>
  <c r="C5" i="1"/>
  <c r="B10" i="1"/>
  <c r="B11" i="2" s="1"/>
  <c r="C4" i="1"/>
  <c r="C3" i="1"/>
  <c r="C18" i="3" s="1"/>
  <c r="A26" i="1"/>
  <c r="A27" i="1"/>
  <c r="A28" i="1"/>
  <c r="A29" i="1"/>
  <c r="A30" i="1"/>
  <c r="A31" i="1"/>
  <c r="A25" i="1"/>
  <c r="B4" i="2"/>
  <c r="B27" i="1" s="1"/>
  <c r="B2" i="2"/>
  <c r="C12" i="3" s="1"/>
  <c r="C17" i="1" l="1"/>
  <c r="C19" i="1" s="1"/>
  <c r="C6" i="3"/>
  <c r="C3" i="3"/>
  <c r="C10" i="3"/>
  <c r="B25" i="1"/>
  <c r="C19" i="3" s="1"/>
  <c r="C7" i="3"/>
  <c r="C11" i="3"/>
  <c r="B3" i="2"/>
  <c r="B7" i="2"/>
  <c r="C2" i="3"/>
  <c r="C4" i="3"/>
  <c r="C13" i="3"/>
  <c r="C5" i="3"/>
  <c r="C8" i="3"/>
  <c r="C9" i="3"/>
  <c r="C20" i="1" l="1"/>
  <c r="C18" i="1"/>
  <c r="B5" i="2"/>
  <c r="B6" i="2" s="1"/>
  <c r="B29" i="1" s="1"/>
  <c r="B26" i="1"/>
  <c r="C26" i="1" s="1"/>
  <c r="E4" i="3"/>
  <c r="E6" i="3"/>
  <c r="E11" i="3"/>
  <c r="E3" i="3"/>
  <c r="E5" i="3"/>
  <c r="E7" i="3"/>
  <c r="E8" i="3"/>
  <c r="E9" i="3"/>
  <c r="E10" i="3"/>
  <c r="E12" i="3"/>
  <c r="E13" i="3"/>
  <c r="E2" i="3"/>
  <c r="B8" i="2"/>
  <c r="B31" i="1" s="1"/>
  <c r="B30" i="1"/>
  <c r="C15" i="3"/>
  <c r="E15" i="3" l="1"/>
  <c r="B28" i="1"/>
  <c r="C28" i="1" s="1"/>
</calcChain>
</file>

<file path=xl/sharedStrings.xml><?xml version="1.0" encoding="utf-8"?>
<sst xmlns="http://schemas.openxmlformats.org/spreadsheetml/2006/main" count="56" uniqueCount="51">
  <si>
    <t>Aantal zonnepanelen</t>
  </si>
  <si>
    <t>Vermogen per paneel (Wp)</t>
  </si>
  <si>
    <t>Opbrengst per Wp per jaar (kWh)</t>
  </si>
  <si>
    <t>Eigen verbruik per dag (kWh)</t>
  </si>
  <si>
    <t>Batterijcapaciteit (kWh)</t>
  </si>
  <si>
    <t>Diepte van ontlading (%)</t>
  </si>
  <si>
    <t>Batterijefficitentie (%)</t>
  </si>
  <si>
    <t>Stroomprijs per kWh (€)</t>
  </si>
  <si>
    <t>Totale investering (€)</t>
  </si>
  <si>
    <t>Jaaropbrenst zonnepanelen (kWh)</t>
  </si>
  <si>
    <t>Dagelijkse opbrengst zonnepanelen (kWh)</t>
  </si>
  <si>
    <t>Bruikbare batterijcapciteit (kWh)</t>
  </si>
  <si>
    <t>Benutting batterijcapaciteit (%)</t>
  </si>
  <si>
    <t>Jaarlijkse besparing (€)</t>
  </si>
  <si>
    <t>Terugverdientijd (jaren)</t>
  </si>
  <si>
    <t xml:space="preserve">Januari </t>
  </si>
  <si>
    <t>Februari</t>
  </si>
  <si>
    <t>Maart</t>
  </si>
  <si>
    <t>April</t>
  </si>
  <si>
    <t>Mei</t>
  </si>
  <si>
    <t>Juni</t>
  </si>
  <si>
    <t>Juli</t>
  </si>
  <si>
    <t>Augustus</t>
  </si>
  <si>
    <t>September</t>
  </si>
  <si>
    <t>Oktober</t>
  </si>
  <si>
    <t>November</t>
  </si>
  <si>
    <t>December</t>
  </si>
  <si>
    <t>Factor t.o.v. gemiddelde</t>
  </si>
  <si>
    <t>Invoer gegevens</t>
  </si>
  <si>
    <t>Wp</t>
  </si>
  <si>
    <t>Berekening (niet wijzigen)</t>
  </si>
  <si>
    <t>Geinstalleerd vermogen</t>
  </si>
  <si>
    <t>Jaaropbrengst zonnepanelen</t>
  </si>
  <si>
    <t>kWh</t>
  </si>
  <si>
    <t>Maand opbrengst hele installatie (kWh)</t>
  </si>
  <si>
    <t>Berekening maand opbrengst per paneel (kWh)</t>
  </si>
  <si>
    <t>Totaal geinstalleerd vermogen Wp</t>
  </si>
  <si>
    <t>Jaaropbrengst zonnepanelen kWh</t>
  </si>
  <si>
    <t>Investering</t>
  </si>
  <si>
    <t>Eigen jaarverbruik kWh</t>
  </si>
  <si>
    <t>Overschot per jaar kWh</t>
  </si>
  <si>
    <t>Overschot zonnenergie per dag (kWh)</t>
  </si>
  <si>
    <t>Gemiddelde prijs per kWh</t>
  </si>
  <si>
    <t>Geistalleerd vermogen zonnepanelen kWp</t>
  </si>
  <si>
    <t>Factor</t>
  </si>
  <si>
    <t>Geschikte batterijcapaciteit in kWh</t>
  </si>
  <si>
    <t>- 1,0 kWh/kWp → als je veel stroom direct verbruikt.</t>
  </si>
  <si>
    <t>- 1,25 kWh/kWp → standaard voor de meeste huishoudens.</t>
  </si>
  <si>
    <t>- 1,5 kWh/kWp → als je vaak grote overschotten hebt en energieonafhankelijkheid belangrijk</t>
  </si>
  <si>
    <t>Jan Boeren Fluitjes methode</t>
  </si>
  <si>
    <t>Deze berekening houdt geen rekening met je dagelijkse verbruik, maar geeft een goede indicatie voor het afstemmen van batterijcapaciteit op je zonnepaneelinstallatie.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</si>
</sst>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€&quot;\ #,##0;[Red]&quot;€&quot;\ \-#,##0"/>
    <numFmt numFmtId="164" formatCode="&quot;€&quot;\ #,##0"/>
    <numFmt numFmtId="165" formatCode="&quot;€&quot;\ #,##0.00"/>
    <numFmt numFmtId="166" formatCode="0.0"/>
    <numFmt numFmtId="167" formatCode="#,##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164" fontId="0" fillId="0" borderId="0" xfId="0" applyNumberFormat="1"/>
    <xf numFmtId="3" fontId="0" fillId="0" borderId="0" xfId="0" applyNumberFormat="1"/>
    <xf numFmtId="2" fontId="0" fillId="0" borderId="0" xfId="0" applyNumberFormat="1"/>
    <xf numFmtId="166" fontId="0" fillId="0" borderId="0" xfId="0" applyNumberFormat="1"/>
    <xf numFmtId="0" fontId="1" fillId="0" borderId="0" xfId="0" applyFont="1" applyAlignment="1">
      <alignment horizontal="center" vertical="center" wrapText="1"/>
    </xf>
    <xf numFmtId="6" fontId="1" fillId="0" borderId="0" xfId="0" applyNumberFormat="1" applyFon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0" xfId="0" applyFont="1" applyAlignment="1">
      <alignment horizontal="center" wrapText="1"/>
    </xf>
    <xf numFmtId="3" fontId="0" fillId="0" borderId="0" xfId="0" applyNumberFormat="1" applyAlignment="1">
      <alignment horizontal="center"/>
    </xf>
    <xf numFmtId="9" fontId="0" fillId="0" borderId="0" xfId="0" applyNumberFormat="1"/>
    <xf numFmtId="2" fontId="0" fillId="0" borderId="0" xfId="0" applyNumberFormat="1" applyAlignment="1">
      <alignment horizontal="center"/>
    </xf>
    <xf numFmtId="0" fontId="0" fillId="2" borderId="1" xfId="0" applyFill="1" applyBorder="1"/>
    <xf numFmtId="0" fontId="0" fillId="0" borderId="3" xfId="0" applyBorder="1"/>
    <xf numFmtId="0" fontId="0" fillId="2" borderId="3" xfId="0" applyFill="1" applyBorder="1"/>
    <xf numFmtId="0" fontId="0" fillId="2" borderId="5" xfId="0" applyFill="1" applyBorder="1"/>
    <xf numFmtId="164" fontId="1" fillId="2" borderId="6" xfId="0" applyNumberFormat="1" applyFont="1" applyFill="1" applyBorder="1"/>
    <xf numFmtId="0" fontId="3" fillId="0" borderId="1" xfId="0" applyFont="1" applyBorder="1" applyAlignment="1">
      <alignment vertical="center"/>
    </xf>
    <xf numFmtId="0" fontId="0" fillId="0" borderId="2" xfId="0" applyBorder="1"/>
    <xf numFmtId="3" fontId="1" fillId="0" borderId="4" xfId="0" applyNumberFormat="1" applyFont="1" applyBorder="1"/>
    <xf numFmtId="164" fontId="1" fillId="0" borderId="4" xfId="0" applyNumberFormat="1" applyFont="1" applyBorder="1"/>
    <xf numFmtId="0" fontId="0" fillId="0" borderId="5" xfId="0" applyBorder="1"/>
    <xf numFmtId="167" fontId="1" fillId="0" borderId="6" xfId="0" applyNumberFormat="1" applyFont="1" applyBorder="1"/>
    <xf numFmtId="0" fontId="3" fillId="0" borderId="7" xfId="0" applyFont="1" applyBorder="1" applyAlignment="1">
      <alignment vertical="center"/>
    </xf>
    <xf numFmtId="0" fontId="0" fillId="0" borderId="8" xfId="0" applyBorder="1"/>
    <xf numFmtId="0" fontId="0" fillId="0" borderId="1" xfId="0" applyBorder="1"/>
    <xf numFmtId="0" fontId="0" fillId="0" borderId="0" xfId="0" applyBorder="1"/>
    <xf numFmtId="0" fontId="0" fillId="0" borderId="4" xfId="0" applyBorder="1"/>
    <xf numFmtId="0" fontId="4" fillId="2" borderId="3" xfId="0" applyFont="1" applyFill="1" applyBorder="1" applyAlignment="1">
      <alignment horizontal="left"/>
    </xf>
    <xf numFmtId="167" fontId="0" fillId="0" borderId="0" xfId="0" applyNumberFormat="1" applyBorder="1"/>
    <xf numFmtId="0" fontId="0" fillId="0" borderId="10" xfId="0" applyBorder="1"/>
    <xf numFmtId="0" fontId="0" fillId="0" borderId="6" xfId="0" applyBorder="1"/>
    <xf numFmtId="0" fontId="5" fillId="0" borderId="0" xfId="0" applyFont="1"/>
    <xf numFmtId="0" fontId="5" fillId="0" borderId="9" xfId="0" applyFont="1" applyBorder="1"/>
    <xf numFmtId="0" fontId="5" fillId="0" borderId="2" xfId="0" applyFont="1" applyBorder="1"/>
    <xf numFmtId="0" fontId="5" fillId="0" borderId="0" xfId="0" applyFont="1" applyBorder="1"/>
    <xf numFmtId="0" fontId="5" fillId="0" borderId="4" xfId="0" applyFont="1" applyBorder="1"/>
    <xf numFmtId="0" fontId="5" fillId="0" borderId="0" xfId="0" applyFont="1" applyAlignment="1">
      <alignment wrapText="1"/>
    </xf>
    <xf numFmtId="0" fontId="5" fillId="0" borderId="0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1" fillId="3" borderId="4" xfId="0" applyFont="1" applyFill="1" applyBorder="1" applyProtection="1">
      <protection locked="0"/>
    </xf>
    <xf numFmtId="165" fontId="1" fillId="3" borderId="4" xfId="0" applyNumberFormat="1" applyFont="1" applyFill="1" applyBorder="1" applyProtection="1">
      <protection locked="0"/>
    </xf>
    <xf numFmtId="0" fontId="1" fillId="4" borderId="2" xfId="0" applyFont="1" applyFill="1" applyBorder="1" applyProtection="1">
      <protection locked="0"/>
    </xf>
    <xf numFmtId="0" fontId="1" fillId="4" borderId="4" xfId="0" applyFont="1" applyFill="1" applyBorder="1" applyProtection="1"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800"/>
              <a:t>Maand opbrengst hele installatie (kWh)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Seizoenen!$E$1</c:f>
              <c:strCache>
                <c:ptCount val="1"/>
                <c:pt idx="0">
                  <c:v>Maand opbrengst hele installatie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Seizoenen!$A$2:$A$13</c:f>
              <c:strCache>
                <c:ptCount val="12"/>
                <c:pt idx="0">
                  <c:v>Januari </c:v>
                </c:pt>
                <c:pt idx="1">
                  <c:v>Februari</c:v>
                </c:pt>
                <c:pt idx="2">
                  <c:v>Maart</c:v>
                </c:pt>
                <c:pt idx="3">
                  <c:v>April</c:v>
                </c:pt>
                <c:pt idx="4">
                  <c:v>Mei</c:v>
                </c:pt>
                <c:pt idx="5">
                  <c:v>Juni</c:v>
                </c:pt>
                <c:pt idx="6">
                  <c:v>Juli</c:v>
                </c:pt>
                <c:pt idx="7">
                  <c:v>Augustus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Seizoenen!$E$2:$E$13</c:f>
              <c:numCache>
                <c:formatCode>#,##0</c:formatCode>
                <c:ptCount val="12"/>
                <c:pt idx="0">
                  <c:v>93.96</c:v>
                </c:pt>
                <c:pt idx="1">
                  <c:v>156.60000000000002</c:v>
                </c:pt>
                <c:pt idx="2">
                  <c:v>250.56</c:v>
                </c:pt>
                <c:pt idx="3">
                  <c:v>375.84</c:v>
                </c:pt>
                <c:pt idx="4">
                  <c:v>407.16</c:v>
                </c:pt>
                <c:pt idx="5">
                  <c:v>407.16</c:v>
                </c:pt>
                <c:pt idx="6">
                  <c:v>407.16</c:v>
                </c:pt>
                <c:pt idx="7">
                  <c:v>344.52</c:v>
                </c:pt>
                <c:pt idx="8">
                  <c:v>313.20000000000005</c:v>
                </c:pt>
                <c:pt idx="9">
                  <c:v>219.24</c:v>
                </c:pt>
                <c:pt idx="10">
                  <c:v>93.96</c:v>
                </c:pt>
                <c:pt idx="11">
                  <c:v>62.64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4C-47BC-8AE7-569F1DB10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5852608"/>
        <c:axId val="595859808"/>
      </c:barChart>
      <c:catAx>
        <c:axId val="595852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595859808"/>
        <c:crosses val="autoZero"/>
        <c:auto val="1"/>
        <c:lblAlgn val="ctr"/>
        <c:lblOffset val="100"/>
        <c:noMultiLvlLbl val="0"/>
      </c:catAx>
      <c:valAx>
        <c:axId val="595859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595852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50800</xdr:rowOff>
    </xdr:from>
    <xdr:to>
      <xdr:col>0</xdr:col>
      <xdr:colOff>708269</xdr:colOff>
      <xdr:row>14</xdr:row>
      <xdr:rowOff>12700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222CFD7C-594C-E540-1DA9-B170503476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55850"/>
          <a:ext cx="708269" cy="714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107156</xdr:colOff>
      <xdr:row>1</xdr:row>
      <xdr:rowOff>55960</xdr:rowOff>
    </xdr:from>
    <xdr:to>
      <xdr:col>9</xdr:col>
      <xdr:colOff>11906</xdr:colOff>
      <xdr:row>11</xdr:row>
      <xdr:rowOff>57151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CFB97FFC-3AA3-AEB3-FF4F-C12EBA07D0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C819C-ADA3-4241-AE00-F618FCAF1B62}">
  <dimension ref="A1:I35"/>
  <sheetViews>
    <sheetView zoomScale="150" zoomScaleNormal="150" workbookViewId="0">
      <selection activeCell="B6" sqref="B6"/>
    </sheetView>
  </sheetViews>
  <sheetFormatPr defaultRowHeight="14.6" x14ac:dyDescent="0.4"/>
  <cols>
    <col min="1" max="1" width="35.4609375" customWidth="1"/>
    <col min="2" max="2" width="11.23046875" customWidth="1"/>
    <col min="6" max="6" width="10.3828125" customWidth="1"/>
  </cols>
  <sheetData>
    <row r="1" spans="1:9" ht="37.950000000000003" customHeight="1" thickBot="1" x14ac:dyDescent="0.45">
      <c r="A1" s="24" t="s">
        <v>28</v>
      </c>
      <c r="B1" s="25"/>
    </row>
    <row r="2" spans="1:9" x14ac:dyDescent="0.4">
      <c r="A2" s="13" t="s">
        <v>0</v>
      </c>
      <c r="B2" s="46">
        <v>9</v>
      </c>
    </row>
    <row r="3" spans="1:9" x14ac:dyDescent="0.4">
      <c r="A3" s="14" t="s">
        <v>1</v>
      </c>
      <c r="B3" s="44">
        <v>400</v>
      </c>
      <c r="C3" s="2">
        <f>B2*B3</f>
        <v>3600</v>
      </c>
      <c r="D3" t="s">
        <v>36</v>
      </c>
    </row>
    <row r="4" spans="1:9" x14ac:dyDescent="0.4">
      <c r="A4" s="15" t="s">
        <v>2</v>
      </c>
      <c r="B4" s="47">
        <v>0.87</v>
      </c>
      <c r="C4" s="2">
        <f>B2*B3*B4</f>
        <v>3132</v>
      </c>
      <c r="D4" t="s">
        <v>37</v>
      </c>
    </row>
    <row r="5" spans="1:9" x14ac:dyDescent="0.4">
      <c r="A5" s="14" t="s">
        <v>3</v>
      </c>
      <c r="B5" s="44">
        <v>3.6</v>
      </c>
      <c r="C5" s="2">
        <f>B5*365</f>
        <v>1314</v>
      </c>
      <c r="D5" t="s">
        <v>39</v>
      </c>
    </row>
    <row r="6" spans="1:9" x14ac:dyDescent="0.4">
      <c r="A6" s="15" t="s">
        <v>4</v>
      </c>
      <c r="B6" s="47">
        <v>5</v>
      </c>
    </row>
    <row r="7" spans="1:9" x14ac:dyDescent="0.4">
      <c r="A7" s="14" t="s">
        <v>5</v>
      </c>
      <c r="B7" s="44">
        <v>20</v>
      </c>
    </row>
    <row r="8" spans="1:9" x14ac:dyDescent="0.4">
      <c r="A8" s="15" t="s">
        <v>6</v>
      </c>
      <c r="B8" s="47">
        <v>80</v>
      </c>
    </row>
    <row r="9" spans="1:9" x14ac:dyDescent="0.4">
      <c r="A9" s="14" t="s">
        <v>7</v>
      </c>
      <c r="B9" s="45">
        <v>0.35</v>
      </c>
    </row>
    <row r="10" spans="1:9" ht="15" thickBot="1" x14ac:dyDescent="0.45">
      <c r="A10" s="16" t="s">
        <v>8</v>
      </c>
      <c r="B10" s="17">
        <f>B6*C10</f>
        <v>2500</v>
      </c>
      <c r="C10" s="6">
        <v>500</v>
      </c>
      <c r="D10" t="s">
        <v>42</v>
      </c>
    </row>
    <row r="11" spans="1:9" ht="15" thickBot="1" x14ac:dyDescent="0.45"/>
    <row r="12" spans="1:9" ht="18.75" customHeight="1" x14ac:dyDescent="0.4">
      <c r="A12" s="26"/>
      <c r="B12" s="34" t="s">
        <v>46</v>
      </c>
      <c r="C12" s="34"/>
      <c r="D12" s="34"/>
      <c r="E12" s="34"/>
      <c r="F12" s="35"/>
      <c r="G12" s="33"/>
      <c r="H12" s="33"/>
      <c r="I12" s="33"/>
    </row>
    <row r="13" spans="1:9" x14ac:dyDescent="0.4">
      <c r="A13" s="14"/>
      <c r="B13" s="36" t="s">
        <v>47</v>
      </c>
      <c r="C13" s="36"/>
      <c r="D13" s="36"/>
      <c r="E13" s="36"/>
      <c r="F13" s="37"/>
      <c r="G13" s="33"/>
      <c r="H13" s="33"/>
      <c r="I13" s="33"/>
    </row>
    <row r="14" spans="1:9" ht="26.25" customHeight="1" x14ac:dyDescent="0.4">
      <c r="A14" s="14"/>
      <c r="B14" s="39" t="s">
        <v>48</v>
      </c>
      <c r="C14" s="39"/>
      <c r="D14" s="39"/>
      <c r="E14" s="39"/>
      <c r="F14" s="40"/>
      <c r="G14" s="38"/>
      <c r="H14" s="38"/>
      <c r="I14" s="33"/>
    </row>
    <row r="15" spans="1:9" ht="5.7" customHeight="1" x14ac:dyDescent="0.4">
      <c r="A15" s="14"/>
      <c r="B15" s="27"/>
      <c r="C15" s="27"/>
      <c r="D15" s="27"/>
      <c r="E15" s="27"/>
      <c r="F15" s="28"/>
    </row>
    <row r="16" spans="1:9" ht="15.9" x14ac:dyDescent="0.45">
      <c r="A16" s="29" t="s">
        <v>49</v>
      </c>
      <c r="B16" s="27"/>
      <c r="C16" s="27"/>
      <c r="D16" s="27"/>
      <c r="E16" s="27"/>
      <c r="F16" s="28"/>
    </row>
    <row r="17" spans="1:6" x14ac:dyDescent="0.4">
      <c r="A17" s="14" t="s">
        <v>43</v>
      </c>
      <c r="B17" s="27"/>
      <c r="C17" s="30">
        <f>C3/1000</f>
        <v>3.6</v>
      </c>
      <c r="D17" s="27"/>
      <c r="E17" s="27"/>
      <c r="F17" s="28"/>
    </row>
    <row r="18" spans="1:6" x14ac:dyDescent="0.4">
      <c r="A18" s="14" t="s">
        <v>44</v>
      </c>
      <c r="B18" s="27">
        <v>1</v>
      </c>
      <c r="C18" s="27">
        <f>B18*C17</f>
        <v>3.6</v>
      </c>
      <c r="D18" s="27" t="s">
        <v>45</v>
      </c>
      <c r="E18" s="27"/>
      <c r="F18" s="28"/>
    </row>
    <row r="19" spans="1:6" x14ac:dyDescent="0.4">
      <c r="A19" s="14" t="s">
        <v>44</v>
      </c>
      <c r="B19" s="27">
        <v>1.25</v>
      </c>
      <c r="C19" s="27">
        <f>B19*C17</f>
        <v>4.5</v>
      </c>
      <c r="D19" s="27" t="s">
        <v>45</v>
      </c>
      <c r="E19" s="27"/>
      <c r="F19" s="28"/>
    </row>
    <row r="20" spans="1:6" ht="15" thickBot="1" x14ac:dyDescent="0.45">
      <c r="A20" s="22" t="s">
        <v>44</v>
      </c>
      <c r="B20" s="31">
        <v>1.5</v>
      </c>
      <c r="C20" s="31">
        <f>B20*C17</f>
        <v>5.4</v>
      </c>
      <c r="D20" s="31" t="s">
        <v>45</v>
      </c>
      <c r="E20" s="31"/>
      <c r="F20" s="32"/>
    </row>
    <row r="21" spans="1:6" ht="30.75" customHeight="1" thickBot="1" x14ac:dyDescent="0.45">
      <c r="A21" s="41" t="s">
        <v>50</v>
      </c>
      <c r="B21" s="42"/>
      <c r="C21" s="42"/>
      <c r="D21" s="42"/>
      <c r="E21" s="42"/>
      <c r="F21" s="43"/>
    </row>
    <row r="22" spans="1:6" x14ac:dyDescent="0.4">
      <c r="A22" s="27"/>
      <c r="B22" s="27"/>
      <c r="C22" s="27"/>
      <c r="D22" s="27"/>
      <c r="E22" s="27"/>
      <c r="F22" s="27"/>
    </row>
    <row r="23" spans="1:6" ht="15" thickBot="1" x14ac:dyDescent="0.45"/>
    <row r="24" spans="1:6" ht="38.700000000000003" customHeight="1" x14ac:dyDescent="0.4">
      <c r="A24" s="18" t="s">
        <v>30</v>
      </c>
      <c r="B24" s="19"/>
    </row>
    <row r="25" spans="1:6" x14ac:dyDescent="0.4">
      <c r="A25" s="14" t="str">
        <f>Berekening!A2</f>
        <v>Jaaropbrenst zonnepanelen (kWh)</v>
      </c>
      <c r="B25" s="20">
        <f>Berekening!B2</f>
        <v>3132</v>
      </c>
    </row>
    <row r="26" spans="1:6" x14ac:dyDescent="0.4">
      <c r="A26" s="14" t="str">
        <f>Berekening!A3</f>
        <v>Dagelijkse opbrengst zonnepanelen (kWh)</v>
      </c>
      <c r="B26" s="20">
        <f>Berekening!B3</f>
        <v>8.580821917808219</v>
      </c>
      <c r="C26" s="2">
        <f>B26*365</f>
        <v>3132</v>
      </c>
      <c r="D26" t="s">
        <v>37</v>
      </c>
    </row>
    <row r="27" spans="1:6" x14ac:dyDescent="0.4">
      <c r="A27" s="14" t="str">
        <f>Berekening!A4</f>
        <v>Bruikbare batterijcapciteit (kWh)</v>
      </c>
      <c r="B27" s="20">
        <f>Berekening!B4</f>
        <v>0.8</v>
      </c>
    </row>
    <row r="28" spans="1:6" x14ac:dyDescent="0.4">
      <c r="A28" s="14" t="str">
        <f>Berekening!A5</f>
        <v>Overschot zonnenergie per dag (kWh)</v>
      </c>
      <c r="B28" s="20">
        <f>Berekening!B5</f>
        <v>4.9808219178082194</v>
      </c>
      <c r="C28" s="2">
        <f>B28*365</f>
        <v>1818</v>
      </c>
      <c r="D28" t="s">
        <v>40</v>
      </c>
    </row>
    <row r="29" spans="1:6" x14ac:dyDescent="0.4">
      <c r="A29" s="14" t="str">
        <f>Berekening!A6</f>
        <v>Benutting batterijcapaciteit (%)</v>
      </c>
      <c r="B29" s="20">
        <f>Berekening!B6</f>
        <v>100</v>
      </c>
    </row>
    <row r="30" spans="1:6" x14ac:dyDescent="0.4">
      <c r="A30" s="14" t="str">
        <f>Berekening!A7</f>
        <v>Jaarlijkse besparing (€)</v>
      </c>
      <c r="B30" s="21">
        <f>Berekening!B7</f>
        <v>459.9</v>
      </c>
    </row>
    <row r="31" spans="1:6" ht="15" thickBot="1" x14ac:dyDescent="0.45">
      <c r="A31" s="22" t="str">
        <f>Berekening!A8</f>
        <v>Terugverdientijd (jaren)</v>
      </c>
      <c r="B31" s="23">
        <f>Berekening!B8</f>
        <v>5.4359643400739293</v>
      </c>
    </row>
    <row r="32" spans="1:6" x14ac:dyDescent="0.4">
      <c r="B32" s="2"/>
    </row>
    <row r="33" spans="2:2" x14ac:dyDescent="0.4">
      <c r="B33" s="2"/>
    </row>
    <row r="34" spans="2:2" x14ac:dyDescent="0.4">
      <c r="B34" s="2"/>
    </row>
    <row r="35" spans="2:2" x14ac:dyDescent="0.4">
      <c r="B35" s="2"/>
    </row>
  </sheetData>
  <sheetProtection algorithmName="SHA-512" hashValue="wYrbD2jPjU55EWNWPZJHpE3sfMs3AEVQTrT2NcVc5iGhdUrCgl2OIWkyRai7XhPUdd+wa24pMN0ELh2UYUNjqQ==" saltValue="M0IH8DoQBAFXKTlOVbjvdA==" spinCount="100000" sheet="1" objects="1" scenarios="1" selectLockedCells="1"/>
  <mergeCells count="2">
    <mergeCell ref="B14:F14"/>
    <mergeCell ref="A21:F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A9BF5-8128-47C3-8D6C-D26F4E58942C}">
  <dimension ref="A2:B11"/>
  <sheetViews>
    <sheetView zoomScale="200" zoomScaleNormal="200" workbookViewId="0">
      <selection activeCell="D9" sqref="D9"/>
    </sheetView>
  </sheetViews>
  <sheetFormatPr defaultRowHeight="14.6" x14ac:dyDescent="0.4"/>
  <cols>
    <col min="1" max="1" width="36.69140625" customWidth="1"/>
    <col min="2" max="2" width="14.3046875" customWidth="1"/>
  </cols>
  <sheetData>
    <row r="2" spans="1:2" x14ac:dyDescent="0.4">
      <c r="A2" t="s">
        <v>9</v>
      </c>
      <c r="B2" s="2">
        <f>Invoer!B2*Invoer!B3*Invoer!B4</f>
        <v>3132</v>
      </c>
    </row>
    <row r="3" spans="1:2" x14ac:dyDescent="0.4">
      <c r="A3" t="s">
        <v>10</v>
      </c>
      <c r="B3" s="3">
        <f>B2/365</f>
        <v>8.580821917808219</v>
      </c>
    </row>
    <row r="4" spans="1:2" x14ac:dyDescent="0.4">
      <c r="A4" t="s">
        <v>11</v>
      </c>
      <c r="B4">
        <f>Invoer!B6*(Invoer!B7/100)*(Invoer!B8/100)</f>
        <v>0.8</v>
      </c>
    </row>
    <row r="5" spans="1:2" x14ac:dyDescent="0.4">
      <c r="A5" t="s">
        <v>41</v>
      </c>
      <c r="B5" s="3">
        <f>MAX(0,B3-Invoer!B5)</f>
        <v>4.9808219178082194</v>
      </c>
    </row>
    <row r="6" spans="1:2" x14ac:dyDescent="0.4">
      <c r="A6" t="s">
        <v>12</v>
      </c>
      <c r="B6" s="4">
        <f>MIN(B5/B4,1)*100</f>
        <v>100</v>
      </c>
    </row>
    <row r="7" spans="1:2" x14ac:dyDescent="0.4">
      <c r="A7" t="s">
        <v>13</v>
      </c>
      <c r="B7" s="1">
        <f>MIN(B2,Invoer!B5*365)*Invoer!B9</f>
        <v>459.9</v>
      </c>
    </row>
    <row r="8" spans="1:2" x14ac:dyDescent="0.4">
      <c r="A8" t="s">
        <v>14</v>
      </c>
      <c r="B8" s="3">
        <f>Invoer!B10/B7</f>
        <v>5.4359643400739293</v>
      </c>
    </row>
    <row r="11" spans="1:2" x14ac:dyDescent="0.4">
      <c r="A11" t="s">
        <v>38</v>
      </c>
      <c r="B11" s="1">
        <f>Invoer!B10</f>
        <v>2500</v>
      </c>
    </row>
  </sheetData>
  <sheetProtection algorithmName="SHA-512" hashValue="bYohu+R+6OdntubR/04jaF6ZAhgyGwG579G/yS7Oy5Qc+V3dzXCs0FB8d5Ttfn5wqfM5Fa/Trfuv3dASdIruQg==" saltValue="iUkX9SEu9MSMWnjL9Zcd/A==" spinCount="100000" sheet="1" objects="1" scenarios="1" select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39552-D4A9-4133-B9E3-1589EA7F5A64}">
  <dimension ref="A1:E19"/>
  <sheetViews>
    <sheetView tabSelected="1" zoomScale="145" zoomScaleNormal="145" workbookViewId="0">
      <selection activeCell="J15" sqref="J15"/>
    </sheetView>
  </sheetViews>
  <sheetFormatPr defaultRowHeight="14.6" x14ac:dyDescent="0.4"/>
  <cols>
    <col min="1" max="1" width="10.61328125" customWidth="1"/>
    <col min="2" max="2" width="14.84375" customWidth="1"/>
    <col min="3" max="3" width="11.23046875" customWidth="1"/>
  </cols>
  <sheetData>
    <row r="1" spans="1:5" ht="72.900000000000006" x14ac:dyDescent="0.4">
      <c r="B1" s="5" t="s">
        <v>27</v>
      </c>
      <c r="C1" s="5" t="s">
        <v>35</v>
      </c>
      <c r="E1" s="9" t="s">
        <v>34</v>
      </c>
    </row>
    <row r="2" spans="1:5" x14ac:dyDescent="0.4">
      <c r="A2" t="s">
        <v>15</v>
      </c>
      <c r="B2" s="7">
        <v>0.03</v>
      </c>
      <c r="C2" s="7">
        <f>Berekening!B2/12*B2</f>
        <v>7.83</v>
      </c>
      <c r="D2" s="11">
        <v>0.03</v>
      </c>
      <c r="E2" s="10">
        <f>D2*$C$19</f>
        <v>93.96</v>
      </c>
    </row>
    <row r="3" spans="1:5" x14ac:dyDescent="0.4">
      <c r="A3" t="s">
        <v>16</v>
      </c>
      <c r="B3" s="7">
        <v>0.05</v>
      </c>
      <c r="C3" s="8">
        <f>Berekening!B2/12*B3</f>
        <v>13.05</v>
      </c>
      <c r="D3" s="11">
        <v>0.05</v>
      </c>
      <c r="E3" s="10">
        <f t="shared" ref="E3:E13" si="0">D3*$C$19</f>
        <v>156.60000000000002</v>
      </c>
    </row>
    <row r="4" spans="1:5" x14ac:dyDescent="0.4">
      <c r="A4" t="s">
        <v>17</v>
      </c>
      <c r="B4" s="7">
        <v>0.08</v>
      </c>
      <c r="C4" s="8">
        <f>Berekening!B2/12*B4</f>
        <v>20.88</v>
      </c>
      <c r="D4" s="11">
        <v>0.08</v>
      </c>
      <c r="E4" s="10">
        <f t="shared" si="0"/>
        <v>250.56</v>
      </c>
    </row>
    <row r="5" spans="1:5" x14ac:dyDescent="0.4">
      <c r="A5" t="s">
        <v>18</v>
      </c>
      <c r="B5" s="7">
        <v>0.12</v>
      </c>
      <c r="C5" s="8">
        <f>Berekening!B2/12*B5</f>
        <v>31.32</v>
      </c>
      <c r="D5" s="11">
        <v>0.12</v>
      </c>
      <c r="E5" s="10">
        <f t="shared" si="0"/>
        <v>375.84</v>
      </c>
    </row>
    <row r="6" spans="1:5" x14ac:dyDescent="0.4">
      <c r="A6" t="s">
        <v>19</v>
      </c>
      <c r="B6" s="7">
        <v>0.13</v>
      </c>
      <c r="C6" s="8">
        <f>Berekening!B2/12*B6</f>
        <v>33.93</v>
      </c>
      <c r="D6" s="11">
        <v>0.13</v>
      </c>
      <c r="E6" s="10">
        <f t="shared" si="0"/>
        <v>407.16</v>
      </c>
    </row>
    <row r="7" spans="1:5" x14ac:dyDescent="0.4">
      <c r="A7" t="s">
        <v>20</v>
      </c>
      <c r="B7" s="7">
        <v>0.13</v>
      </c>
      <c r="C7" s="8">
        <f>Berekening!B2/12*B7</f>
        <v>33.93</v>
      </c>
      <c r="D7" s="11">
        <v>0.13</v>
      </c>
      <c r="E7" s="10">
        <f t="shared" si="0"/>
        <v>407.16</v>
      </c>
    </row>
    <row r="8" spans="1:5" x14ac:dyDescent="0.4">
      <c r="A8" t="s">
        <v>21</v>
      </c>
      <c r="B8" s="7">
        <v>0.13</v>
      </c>
      <c r="C8" s="8">
        <f>Berekening!B2/12*B8</f>
        <v>33.93</v>
      </c>
      <c r="D8" s="11">
        <v>0.13</v>
      </c>
      <c r="E8" s="10">
        <f t="shared" si="0"/>
        <v>407.16</v>
      </c>
    </row>
    <row r="9" spans="1:5" x14ac:dyDescent="0.4">
      <c r="A9" t="s">
        <v>22</v>
      </c>
      <c r="B9" s="7">
        <v>0.11</v>
      </c>
      <c r="C9" s="8">
        <f>Berekening!B2/12*B9</f>
        <v>28.71</v>
      </c>
      <c r="D9" s="11">
        <v>0.11</v>
      </c>
      <c r="E9" s="10">
        <f t="shared" si="0"/>
        <v>344.52</v>
      </c>
    </row>
    <row r="10" spans="1:5" x14ac:dyDescent="0.4">
      <c r="A10" t="s">
        <v>23</v>
      </c>
      <c r="B10" s="12">
        <v>0.1</v>
      </c>
      <c r="C10" s="8">
        <f>Berekening!B2/12*B10</f>
        <v>26.1</v>
      </c>
      <c r="D10" s="11">
        <v>0.1</v>
      </c>
      <c r="E10" s="10">
        <f t="shared" si="0"/>
        <v>313.20000000000005</v>
      </c>
    </row>
    <row r="11" spans="1:5" x14ac:dyDescent="0.4">
      <c r="A11" t="s">
        <v>24</v>
      </c>
      <c r="B11" s="7">
        <v>7.0000000000000007E-2</v>
      </c>
      <c r="C11" s="8">
        <f>Berekening!B2/12*B11</f>
        <v>18.270000000000003</v>
      </c>
      <c r="D11" s="11">
        <v>7.0000000000000007E-2</v>
      </c>
      <c r="E11" s="10">
        <f t="shared" si="0"/>
        <v>219.24</v>
      </c>
    </row>
    <row r="12" spans="1:5" x14ac:dyDescent="0.4">
      <c r="A12" t="s">
        <v>25</v>
      </c>
      <c r="B12" s="7">
        <v>0.03</v>
      </c>
      <c r="C12" s="8">
        <f>Berekening!B2/12*B12</f>
        <v>7.83</v>
      </c>
      <c r="D12" s="11">
        <v>0.03</v>
      </c>
      <c r="E12" s="10">
        <f t="shared" si="0"/>
        <v>93.96</v>
      </c>
    </row>
    <row r="13" spans="1:5" x14ac:dyDescent="0.4">
      <c r="A13" t="s">
        <v>26</v>
      </c>
      <c r="B13" s="7">
        <v>0.02</v>
      </c>
      <c r="C13" s="8">
        <f>Berekening!B2/12*B13</f>
        <v>5.22</v>
      </c>
      <c r="D13" s="11">
        <v>0.02</v>
      </c>
      <c r="E13" s="10">
        <f t="shared" si="0"/>
        <v>62.64</v>
      </c>
    </row>
    <row r="15" spans="1:5" x14ac:dyDescent="0.4">
      <c r="B15">
        <f>SUM(B2:B14)</f>
        <v>1</v>
      </c>
      <c r="C15" s="10">
        <f>SUM(C2:C14)</f>
        <v>261.00000000000006</v>
      </c>
      <c r="D15" s="11">
        <f>SUM(D2:D13)</f>
        <v>1</v>
      </c>
      <c r="E15" s="10">
        <f>SUM(E2:E13)</f>
        <v>3131.9999999999995</v>
      </c>
    </row>
    <row r="18" spans="1:4" x14ac:dyDescent="0.4">
      <c r="A18" t="s">
        <v>31</v>
      </c>
      <c r="C18" s="10">
        <f>Invoer!C3</f>
        <v>3600</v>
      </c>
      <c r="D18" t="s">
        <v>29</v>
      </c>
    </row>
    <row r="19" spans="1:4" x14ac:dyDescent="0.4">
      <c r="A19" t="s">
        <v>32</v>
      </c>
      <c r="C19" s="10">
        <f>Invoer!B25</f>
        <v>3132</v>
      </c>
      <c r="D19" t="s">
        <v>33</v>
      </c>
    </row>
  </sheetData>
  <sheetProtection algorithmName="SHA-512" hashValue="MB9R4Mo4b1t9gao3eiGmhn57Rsv/dxORxwuKYsuofbV31T3Gdh3ae34K5dP2dEVMhIYr+x0vKLCCAb9M6kRZvQ==" saltValue="rom/AId3AopwaVA2EmM0TA==" spinCount="100000" sheet="1" objects="1" scenarios="1" selectLockedCells="1"/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Invoer</vt:lpstr>
      <vt:lpstr>Berekening</vt:lpstr>
      <vt:lpstr>Seizoenen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jan Reintjens</cp:lastModifiedBy>
  <cp:lastPrinted>2025-09-26T09:45:22Z</cp:lastPrinted>
  <dcterms:created xsi:type="dcterms:W3CDTF">2025-09-25T10:08:10Z</dcterms:created>
  <dcterms:modified xsi:type="dcterms:W3CDTF">2025-10-07T09:40:18Z</dcterms:modified>
</cp:coreProperties>
</file>